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'BSKLSE'!$A$1:$H$68</definedName>
    <definedName name="_xlnm.Print_Area" localSheetId="3">'CFKLSE'!$A$1:$F$74</definedName>
    <definedName name="_xlnm.Print_Area" localSheetId="2">'EQUITYKLSE'!$A$1:$J$58</definedName>
    <definedName name="_xlnm.Print_Area" localSheetId="0">'ISKLSE'!$A$1:$I$59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<sst xmlns="http://schemas.openxmlformats.org/spreadsheetml/2006/main" count="212" uniqueCount="150">
  <si>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</si>
  <si>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</si>
  <si>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</si>
  <si>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</si>
  <si>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</si>
  <si>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</si>
  <si>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</si>
  <si>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</si>
  <si>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</si>
  <si>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</si>
  <si>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</si>
  <si>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</si>
  <si>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</si>
  <si>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</si>
  <si>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</si>
  <si>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</si>
  <si>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</si>
  <si>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</si>
  <si>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</si>
  <si>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</si>
  <si>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</si>
  <si>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</si>
  <si>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</si>
  <si>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</si>
  <si>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</si>
  <si>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</si>
  <si>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</si>
  <si>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</si>
  <si>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</si>
  <si>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</si>
  <si>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</si>
  <si>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</si>
  <si>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</si>
  <si>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</si>
  <si>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</si>
  <si>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</si>
  <si>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</si>
  <si>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</si>
  <si>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</si>
  <si>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</si>
  <si>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</si>
  <si>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</si>
  <si>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</si>
  <si>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</si>
  <si>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</si>
  <si>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</si>
  <si>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</si>
  <si>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</si>
  <si>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</si>
  <si>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</si>
  <si>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</si>
  <si>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</si>
  <si>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</si>
  <si>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</si>
  <si>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</si>
  <si>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</si>
  <si>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</si>
  <si>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</si>
  <si>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</si>
  <si>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</si>
  <si>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</si>
  <si>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</si>
  <si>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</si>
  <si>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</si>
  <si>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</si>
  <si>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</si>
  <si>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</si>
  <si>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</si>
  <si>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</si>
  <si>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</si>
  <si>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</si>
  <si>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</si>
  <si>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</si>
  <si>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</si>
  <si>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</si>
  <si>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</si>
  <si>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</si>
  <si>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 xml:space="preserve">      gain not recognised in the</t>
  </si>
  <si>
    <t>Net Assets Per Share (sen)</t>
  </si>
  <si>
    <t>Issue of ordinary shares pursuant to ESOS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</si>
  <si>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</si>
  <si>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</si>
  <si>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</si>
  <si>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</si>
  <si>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</si>
  <si>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</si>
  <si>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</si>
  <si>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</si>
  <si>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</si>
  <si>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</si>
  <si>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</si>
  <si>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</si>
  <si>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</si>
  <si>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</si>
  <si>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</si>
  <si>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</si>
  <si>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</si>
  <si>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</si>
  <si>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</si>
  <si>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</si>
  <si>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</si>
  <si>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</si>
  <si>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</si>
  <si>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</si>
  <si>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</si>
  <si>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</si>
  <si>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</si>
  <si>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</si>
  <si>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 xml:space="preserve">        Amortisation of Pre-paid Land Lease Payments</t>
  </si>
  <si>
    <t xml:space="preserve">in issue during the period. </t>
  </si>
  <si>
    <t>At 1 April 2008</t>
  </si>
  <si>
    <t>As at 31 March 2009</t>
  </si>
  <si>
    <t>Proceed from sale of property,plant and equipment</t>
  </si>
  <si>
    <t>Inventories</t>
  </si>
  <si>
    <t xml:space="preserve">        (Gain)/loss on Disposal of Property, Plant &amp; Equipment</t>
  </si>
  <si>
    <t xml:space="preserve"> for the year ended 31 March 2009 and the accompanying explanatory notes attached to the interim statements.)</t>
  </si>
  <si>
    <t>Hire purchase</t>
  </si>
  <si>
    <t xml:space="preserve">for the year ended 31 March 2009 and the accompanying explanatory notes attached to the interim financial </t>
  </si>
  <si>
    <t>At 1 April 2009</t>
  </si>
  <si>
    <t>financial statements for the year ended 31 March 2009 and the accompanying explanatory notes attached to the</t>
  </si>
  <si>
    <t xml:space="preserve"> statements for the year ended 31 March 2009 and the accompanying explanatory notes attached to the</t>
  </si>
  <si>
    <t>Repayment of hire purchase financing</t>
  </si>
  <si>
    <t>Drawdown of hire purchase financing</t>
  </si>
  <si>
    <t>The basic and diluted EPS is calculated based on the net profit for the period divided by the weighted average number of shares</t>
  </si>
  <si>
    <t xml:space="preserve">        -Basic (sen)</t>
  </si>
  <si>
    <t>There was no dilution of earnings per share for the financial period since the effect of the conversion of the ESOS is anti-dilutive.</t>
  </si>
  <si>
    <t>Net profit for the period</t>
  </si>
  <si>
    <t>Adjustments for :</t>
  </si>
  <si>
    <t xml:space="preserve"> Increase in Receivables</t>
  </si>
  <si>
    <t>CORRESPONDING</t>
  </si>
  <si>
    <t>For the Period Ended 31 December 2009</t>
  </si>
  <si>
    <t xml:space="preserve">31 DECEMBER </t>
  </si>
  <si>
    <t>As at 31 December 2009</t>
  </si>
  <si>
    <t>For the Period Ended 31 December 2008</t>
  </si>
  <si>
    <t>At 31 December 2008</t>
  </si>
  <si>
    <t>At 31 December 2009</t>
  </si>
  <si>
    <t xml:space="preserve">  For the Period Ended 31 December 2009</t>
  </si>
  <si>
    <t>31 December  2009</t>
  </si>
  <si>
    <t>31 December 2008</t>
  </si>
  <si>
    <t>9  Months Ended</t>
  </si>
  <si>
    <t>9  MONTHS</t>
  </si>
  <si>
    <t>Non-current Liability</t>
  </si>
  <si>
    <t xml:space="preserve">Dividends </t>
  </si>
  <si>
    <t>Profits</t>
  </si>
  <si>
    <t xml:space="preserve"> Increase in Inventories</t>
  </si>
  <si>
    <t xml:space="preserve"> (Decrease)/Increase in Payables</t>
  </si>
  <si>
    <t>Cash (Used in)/Generated from Operations</t>
  </si>
  <si>
    <t>Net Cash Flow (Used In)/Generated FromOperating Activities</t>
  </si>
  <si>
    <t>Net Cash (Used In)/Generated From Financing Activities.</t>
  </si>
  <si>
    <t>Net movement in Cash and Cash Equivalents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</si>
</sst>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70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0" fontId="3" fillId="0" borderId="3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 horizontal="center"/>
    </xf>
    <xf numFmtId="170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4" xfId="15" applyNumberFormat="1" applyFont="1" applyFill="1" applyBorder="1" applyAlignment="1">
      <alignment/>
    </xf>
    <xf numFmtId="170" fontId="3" fillId="0" borderId="5" xfId="15" applyNumberFormat="1" applyFont="1" applyFill="1" applyBorder="1" applyAlignment="1">
      <alignment/>
    </xf>
    <xf numFmtId="170" fontId="3" fillId="0" borderId="6" xfId="15" applyNumberFormat="1" applyFont="1" applyFill="1" applyBorder="1" applyAlignment="1">
      <alignment/>
    </xf>
    <xf numFmtId="170" fontId="3" fillId="0" borderId="7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 quotePrefix="1">
      <alignment horizontal="right"/>
    </xf>
    <xf numFmtId="189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70" fontId="3" fillId="0" borderId="0" xfId="15" applyNumberFormat="1" applyFont="1" applyFill="1" applyAlignment="1">
      <alignment horizontal="right"/>
    </xf>
    <xf numFmtId="170" fontId="3" fillId="0" borderId="1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2" xfId="15" applyNumberFormat="1" applyFont="1" applyFill="1" applyBorder="1" applyAlignment="1">
      <alignment/>
    </xf>
    <xf numFmtId="170" fontId="2" fillId="0" borderId="0" xfId="15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170" fontId="3" fillId="0" borderId="0" xfId="0" applyNumberFormat="1" applyFont="1" applyFill="1" applyAlignment="1">
      <alignment/>
    </xf>
    <xf numFmtId="43" fontId="3" fillId="0" borderId="0" xfId="15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 quotePrefix="1">
      <alignment/>
    </xf>
    <xf numFmtId="170" fontId="2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1" fillId="0" borderId="0" xfId="15" applyFont="1" applyFill="1" applyAlignment="1">
      <alignment/>
    </xf>
    <xf numFmtId="170" fontId="3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center"/>
    </xf>
    <xf numFmtId="0" fontId="2" fillId="0" borderId="0" xfId="15" applyNumberFormat="1" applyFont="1" applyFill="1" applyAlignment="1" quotePrefix="1">
      <alignment horizontal="right"/>
    </xf>
    <xf numFmtId="10" fontId="3" fillId="0" borderId="0" xfId="21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5"/>
  <sheetViews>
    <sheetView tabSelected="1" zoomScale="75" zoomScaleNormal="75" workbookViewId="0" topLeftCell="A19">
      <selection activeCell="G13" sqref="G13"/>
    </sheetView>
  </sheetViews>
  <sheetFormatPr defaultColWidth="9.140625" defaultRowHeight="12.75" outlineLevelRow="1"/>
  <cols>
    <col min="1" max="1" width="3.00390625" style="6" customWidth="1"/>
    <col min="2" max="2" width="34.421875" style="6" customWidth="1"/>
    <col min="3" max="3" width="18.140625" style="6" bestFit="1" customWidth="1"/>
    <col min="4" max="4" width="5.00390625" style="6" customWidth="1"/>
    <col min="5" max="5" width="22.28125" style="6" bestFit="1" customWidth="1"/>
    <col min="6" max="6" width="5.7109375" style="6" customWidth="1"/>
    <col min="7" max="7" width="18.140625" style="6" bestFit="1" customWidth="1"/>
    <col min="8" max="8" width="3.421875" style="6" customWidth="1"/>
    <col min="9" max="9" width="18.140625" style="6" bestFit="1" customWidth="1"/>
    <col min="10" max="10" width="10.421875" style="6" bestFit="1" customWidth="1"/>
    <col min="11" max="11" width="9.28125" style="6" bestFit="1" customWidth="1"/>
    <col min="12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20" t="s">
        <v>4</v>
      </c>
    </row>
    <row r="7" ht="15.75">
      <c r="B7" s="1" t="s">
        <v>130</v>
      </c>
    </row>
    <row r="8" ht="15.75">
      <c r="B8" s="1" t="s">
        <v>5</v>
      </c>
    </row>
    <row r="9" spans="3:4" ht="15.75">
      <c r="C9" s="21"/>
      <c r="D9" s="21"/>
    </row>
    <row r="10" spans="4:8" ht="15.75">
      <c r="D10" s="22" t="s">
        <v>6</v>
      </c>
      <c r="G10" s="31"/>
      <c r="H10" s="22" t="s">
        <v>7</v>
      </c>
    </row>
    <row r="11" ht="15.75"/>
    <row r="12" spans="3:9" ht="15.75">
      <c r="C12" s="33"/>
      <c r="I12" s="23"/>
    </row>
    <row r="13" spans="3:9" ht="15.75">
      <c r="C13" s="23" t="s">
        <v>0</v>
      </c>
      <c r="D13" s="23"/>
      <c r="E13" s="23" t="s">
        <v>129</v>
      </c>
      <c r="G13" s="23" t="s">
        <v>140</v>
      </c>
      <c r="H13" s="23"/>
      <c r="I13" s="23" t="s">
        <v>140</v>
      </c>
    </row>
    <row r="14" spans="3:9" ht="15.75">
      <c r="C14" s="23" t="s">
        <v>8</v>
      </c>
      <c r="D14" s="23"/>
      <c r="E14" s="23" t="s">
        <v>8</v>
      </c>
      <c r="G14" s="23" t="s">
        <v>7</v>
      </c>
      <c r="H14" s="23"/>
      <c r="I14" s="23" t="s">
        <v>7</v>
      </c>
    </row>
    <row r="15" spans="3:9" ht="15.75">
      <c r="C15" s="24" t="s">
        <v>131</v>
      </c>
      <c r="D15" s="23"/>
      <c r="E15" s="24" t="s">
        <v>131</v>
      </c>
      <c r="G15" s="24" t="s">
        <v>131</v>
      </c>
      <c r="H15" s="23"/>
      <c r="I15" s="24" t="s">
        <v>131</v>
      </c>
    </row>
    <row r="16" spans="3:9" ht="15.75">
      <c r="C16" s="23">
        <v>2009</v>
      </c>
      <c r="D16" s="23"/>
      <c r="E16" s="23">
        <v>2008</v>
      </c>
      <c r="G16" s="23">
        <v>2009</v>
      </c>
      <c r="H16" s="23"/>
      <c r="I16" s="23">
        <v>2008</v>
      </c>
    </row>
    <row r="17" spans="3:9" ht="15.75">
      <c r="C17" s="23" t="s">
        <v>9</v>
      </c>
      <c r="D17" s="23"/>
      <c r="E17" s="23" t="s">
        <v>9</v>
      </c>
      <c r="G17" s="23" t="s">
        <v>9</v>
      </c>
      <c r="H17" s="23"/>
      <c r="I17" s="23" t="s">
        <v>9</v>
      </c>
    </row>
    <row r="18" spans="3:9" ht="15.75">
      <c r="C18" s="23"/>
      <c r="D18" s="23"/>
      <c r="E18" s="23"/>
      <c r="G18" s="23"/>
      <c r="H18" s="23"/>
      <c r="I18" s="23"/>
    </row>
    <row r="19" ht="15.75"/>
    <row r="20" ht="15.75"/>
    <row r="21" spans="2:17" ht="15.75">
      <c r="B21" s="2" t="s">
        <v>10</v>
      </c>
      <c r="C21" s="3">
        <v>22003</v>
      </c>
      <c r="D21" s="4"/>
      <c r="E21" s="3">
        <v>21656</v>
      </c>
      <c r="G21" s="3">
        <v>64515</v>
      </c>
      <c r="H21" s="4"/>
      <c r="I21" s="3">
        <v>67242</v>
      </c>
      <c r="K21" s="12"/>
      <c r="L21" s="71"/>
      <c r="Q21" s="12"/>
    </row>
    <row r="22" spans="2:12" ht="15.75">
      <c r="B22" s="2"/>
      <c r="C22" s="3"/>
      <c r="D22" s="4"/>
      <c r="E22" s="3"/>
      <c r="G22" s="3"/>
      <c r="H22" s="4"/>
      <c r="I22" s="3"/>
      <c r="L22" s="72"/>
    </row>
    <row r="23" spans="2:12" ht="15.75">
      <c r="B23" s="2" t="s">
        <v>105</v>
      </c>
      <c r="C23" s="5">
        <v>-16208</v>
      </c>
      <c r="D23" s="4"/>
      <c r="E23" s="5">
        <v>-16098</v>
      </c>
      <c r="G23" s="5">
        <v>-46503</v>
      </c>
      <c r="H23" s="4"/>
      <c r="I23" s="5">
        <v>-48421</v>
      </c>
      <c r="L23" s="72"/>
    </row>
    <row r="24" spans="2:12" ht="15.75">
      <c r="B24" s="2"/>
      <c r="C24" s="32"/>
      <c r="D24" s="4"/>
      <c r="E24" s="32"/>
      <c r="G24" s="32"/>
      <c r="H24" s="4"/>
      <c r="I24" s="32"/>
      <c r="L24" s="72"/>
    </row>
    <row r="25" spans="2:12" ht="15.75">
      <c r="B25" s="2" t="s">
        <v>80</v>
      </c>
      <c r="C25" s="3">
        <f>SUM(C21:C24)</f>
        <v>5795</v>
      </c>
      <c r="D25" s="4"/>
      <c r="E25" s="3">
        <f>SUM(E21:E24)</f>
        <v>5558</v>
      </c>
      <c r="G25" s="3">
        <f>SUM(G21:G24)</f>
        <v>18012</v>
      </c>
      <c r="H25" s="4"/>
      <c r="I25" s="3">
        <f>SUM(I21:I24)</f>
        <v>18821</v>
      </c>
      <c r="L25" s="72"/>
    </row>
    <row r="26" spans="2:12" ht="15.75">
      <c r="B26" s="2"/>
      <c r="C26" s="3"/>
      <c r="D26" s="4"/>
      <c r="E26" s="3"/>
      <c r="G26" s="3"/>
      <c r="H26" s="4"/>
      <c r="I26" s="3"/>
      <c r="L26" s="72"/>
    </row>
    <row r="27" spans="2:12" ht="15.75">
      <c r="B27" s="2" t="s">
        <v>81</v>
      </c>
      <c r="C27" s="4">
        <v>48</v>
      </c>
      <c r="D27" s="4"/>
      <c r="E27" s="4">
        <v>45</v>
      </c>
      <c r="G27" s="4">
        <v>91</v>
      </c>
      <c r="H27" s="4"/>
      <c r="I27" s="4">
        <v>269</v>
      </c>
      <c r="L27" s="72"/>
    </row>
    <row r="28" spans="2:12" ht="15.75">
      <c r="B28" s="2"/>
      <c r="C28" s="4"/>
      <c r="D28" s="4"/>
      <c r="E28" s="4"/>
      <c r="G28" s="4"/>
      <c r="H28" s="4"/>
      <c r="I28" s="4"/>
      <c r="L28" s="72"/>
    </row>
    <row r="29" spans="2:12" ht="15.75">
      <c r="B29" s="2" t="s">
        <v>82</v>
      </c>
      <c r="C29" s="4">
        <v>-4977</v>
      </c>
      <c r="D29" s="4"/>
      <c r="E29" s="4">
        <v>-4767</v>
      </c>
      <c r="G29" s="4">
        <v>-14338</v>
      </c>
      <c r="H29" s="4"/>
      <c r="I29" s="4">
        <v>-13833</v>
      </c>
      <c r="L29" s="72"/>
    </row>
    <row r="30" spans="2:12" ht="15.75">
      <c r="B30" s="2"/>
      <c r="C30" s="4"/>
      <c r="D30" s="4"/>
      <c r="E30" s="4"/>
      <c r="G30" s="4"/>
      <c r="H30" s="4"/>
      <c r="I30" s="4"/>
      <c r="L30" s="72"/>
    </row>
    <row r="31" spans="2:12" ht="15.75">
      <c r="B31" s="2" t="s">
        <v>83</v>
      </c>
      <c r="C31" s="4">
        <v>-599</v>
      </c>
      <c r="D31" s="4"/>
      <c r="E31" s="4">
        <v>-576</v>
      </c>
      <c r="G31" s="4">
        <v>-1703</v>
      </c>
      <c r="H31" s="4"/>
      <c r="I31" s="4">
        <v>-1691</v>
      </c>
      <c r="L31" s="72"/>
    </row>
    <row r="32" spans="2:12" ht="15.75">
      <c r="B32" s="2"/>
      <c r="C32" s="3"/>
      <c r="D32" s="4"/>
      <c r="E32" s="3"/>
      <c r="G32" s="3"/>
      <c r="H32" s="4"/>
      <c r="I32" s="3"/>
      <c r="L32" s="72"/>
    </row>
    <row r="33" spans="2:12" ht="15.75" hidden="1">
      <c r="B33" s="2" t="s">
        <v>84</v>
      </c>
      <c r="C33" s="43">
        <v>0</v>
      </c>
      <c r="D33" s="43"/>
      <c r="E33" s="43">
        <v>0</v>
      </c>
      <c r="F33" s="44"/>
      <c r="G33" s="43">
        <f>C33</f>
        <v>0</v>
      </c>
      <c r="H33" s="43"/>
      <c r="I33" s="43">
        <f>E33</f>
        <v>0</v>
      </c>
      <c r="L33" s="73"/>
    </row>
    <row r="34" spans="2:12" ht="15.75" hidden="1">
      <c r="B34" s="2"/>
      <c r="C34" s="3"/>
      <c r="D34" s="4"/>
      <c r="E34" s="3"/>
      <c r="G34" s="3"/>
      <c r="H34" s="4"/>
      <c r="I34" s="3"/>
      <c r="L34" s="72"/>
    </row>
    <row r="35" spans="2:17" ht="15.75">
      <c r="B35" s="2" t="s">
        <v>85</v>
      </c>
      <c r="C35" s="46">
        <f>SUM(C25:C34)</f>
        <v>267</v>
      </c>
      <c r="D35" s="4"/>
      <c r="E35" s="8">
        <f>SUM(E25:E34)</f>
        <v>260</v>
      </c>
      <c r="G35" s="8">
        <f>SUM(G25:G34)</f>
        <v>2062</v>
      </c>
      <c r="H35" s="4"/>
      <c r="I35" s="8">
        <f>SUM(I25:I34)</f>
        <v>3566</v>
      </c>
      <c r="K35" s="12"/>
      <c r="L35" s="71"/>
      <c r="Q35" s="55"/>
    </row>
    <row r="36" spans="2:12" ht="15.75">
      <c r="B36" s="2"/>
      <c r="C36" s="3"/>
      <c r="D36" s="4"/>
      <c r="E36" s="3"/>
      <c r="G36" s="3"/>
      <c r="H36" s="4"/>
      <c r="I36" s="3"/>
      <c r="L36" s="72"/>
    </row>
    <row r="37" spans="2:12" ht="15.75">
      <c r="B37" s="2" t="s">
        <v>86</v>
      </c>
      <c r="C37" s="5">
        <f>-340+217+100</f>
        <v>-23</v>
      </c>
      <c r="D37" s="4"/>
      <c r="E37" s="5">
        <v>-133</v>
      </c>
      <c r="G37" s="5">
        <f>-1010+153+100</f>
        <v>-757</v>
      </c>
      <c r="H37" s="4"/>
      <c r="I37" s="5">
        <v>-927</v>
      </c>
      <c r="L37" s="72"/>
    </row>
    <row r="38" spans="2:12" s="7" customFormat="1" ht="15.75" hidden="1" outlineLevel="1">
      <c r="B38" s="9" t="s">
        <v>11</v>
      </c>
      <c r="C38" s="4">
        <v>0</v>
      </c>
      <c r="D38" s="4"/>
      <c r="E38" s="4">
        <v>0</v>
      </c>
      <c r="F38" s="6"/>
      <c r="G38" s="4">
        <v>0</v>
      </c>
      <c r="H38" s="4"/>
      <c r="I38" s="4">
        <v>0</v>
      </c>
      <c r="J38" s="6"/>
      <c r="L38" s="73"/>
    </row>
    <row r="39" spans="2:12" ht="15.75" collapsed="1">
      <c r="B39" s="2"/>
      <c r="C39" s="3"/>
      <c r="D39" s="4"/>
      <c r="E39" s="3"/>
      <c r="G39" s="3"/>
      <c r="H39" s="4"/>
      <c r="I39" s="3"/>
      <c r="L39" s="72"/>
    </row>
    <row r="40" spans="2:12" ht="15.75" hidden="1">
      <c r="B40" s="2" t="s">
        <v>12</v>
      </c>
      <c r="C40" s="2">
        <v>0</v>
      </c>
      <c r="D40" s="10"/>
      <c r="E40" s="2">
        <v>0</v>
      </c>
      <c r="G40" s="2">
        <v>0</v>
      </c>
      <c r="H40" s="10"/>
      <c r="I40" s="2">
        <v>0</v>
      </c>
      <c r="L40" s="72"/>
    </row>
    <row r="41" spans="2:12" ht="15.75" hidden="1">
      <c r="B41" s="2"/>
      <c r="C41" s="3"/>
      <c r="D41" s="4"/>
      <c r="E41" s="3"/>
      <c r="G41" s="3"/>
      <c r="H41" s="4"/>
      <c r="I41" s="3"/>
      <c r="L41" s="72"/>
    </row>
    <row r="42" spans="2:12" ht="15.75">
      <c r="B42" s="2" t="s">
        <v>87</v>
      </c>
      <c r="C42" s="34">
        <f>SUM(C35:C41)</f>
        <v>244</v>
      </c>
      <c r="D42" s="4"/>
      <c r="E42" s="34">
        <f>SUM(E35:E41)</f>
        <v>127</v>
      </c>
      <c r="G42" s="11">
        <f>SUM(G35:G41)</f>
        <v>1305</v>
      </c>
      <c r="H42" s="4"/>
      <c r="I42" s="11">
        <f>SUM(I35:I41)</f>
        <v>2639</v>
      </c>
      <c r="K42" s="12"/>
      <c r="L42" s="71"/>
    </row>
    <row r="43" spans="2:9" ht="15.75">
      <c r="B43" s="2"/>
      <c r="C43" s="12"/>
      <c r="D43" s="12"/>
      <c r="E43" s="12"/>
      <c r="G43" s="12"/>
      <c r="H43" s="12"/>
      <c r="I43" s="12"/>
    </row>
    <row r="44" spans="2:9" ht="15.75">
      <c r="B44" s="2" t="s">
        <v>13</v>
      </c>
      <c r="C44" s="12"/>
      <c r="D44" s="12"/>
      <c r="E44" s="12"/>
      <c r="G44" s="12"/>
      <c r="H44" s="12"/>
      <c r="I44" s="12"/>
    </row>
    <row r="45" spans="2:9" ht="15.75">
      <c r="B45" s="2" t="s">
        <v>124</v>
      </c>
      <c r="C45" s="2">
        <f>(C42/60116)*100</f>
        <v>0.40588196154102074</v>
      </c>
      <c r="D45" s="10"/>
      <c r="E45" s="2">
        <f>(E42/60116)*100</f>
        <v>0.21125823408077718</v>
      </c>
      <c r="G45" s="2">
        <f>(G42/60116)*100</f>
        <v>2.1708031139796393</v>
      </c>
      <c r="H45" s="10"/>
      <c r="I45" s="2">
        <f>(I42/60116)*100</f>
        <v>4.389846297158826</v>
      </c>
    </row>
    <row r="46" spans="2:9" ht="15.75">
      <c r="B46" s="2" t="s">
        <v>64</v>
      </c>
      <c r="C46" s="54">
        <f>C45</f>
        <v>0.40588196154102074</v>
      </c>
      <c r="D46" s="10"/>
      <c r="E46" s="54">
        <f>E45</f>
        <v>0.21125823408077718</v>
      </c>
      <c r="F46" s="2"/>
      <c r="G46" s="54">
        <f>G45</f>
        <v>2.1708031139796393</v>
      </c>
      <c r="H46" s="2"/>
      <c r="I46" s="54">
        <f>I45</f>
        <v>4.389846297158826</v>
      </c>
    </row>
    <row r="47" spans="2:9" ht="15.75">
      <c r="B47" s="2"/>
      <c r="C47" s="2"/>
      <c r="D47" s="10"/>
      <c r="E47" s="2"/>
      <c r="F47" s="2"/>
      <c r="G47" s="2"/>
      <c r="H47" s="2"/>
      <c r="I47" s="2"/>
    </row>
    <row r="48" spans="2:9" ht="15.75">
      <c r="B48" s="2"/>
      <c r="C48" s="2"/>
      <c r="D48" s="10"/>
      <c r="E48" s="2"/>
      <c r="F48" s="2"/>
      <c r="G48" s="2"/>
      <c r="H48" s="2"/>
      <c r="I48" s="2"/>
    </row>
    <row r="49" spans="2:5" ht="15.75">
      <c r="B49" s="2"/>
      <c r="C49" s="12"/>
      <c r="D49" s="12"/>
      <c r="E49" s="12"/>
    </row>
    <row r="50" spans="2:5" ht="15.75">
      <c r="B50" s="2" t="s">
        <v>123</v>
      </c>
      <c r="C50" s="12"/>
      <c r="D50" s="12"/>
      <c r="E50" s="12"/>
    </row>
    <row r="51" spans="2:5" ht="15.75">
      <c r="B51" s="2" t="s">
        <v>109</v>
      </c>
      <c r="C51" s="12"/>
      <c r="D51" s="12"/>
      <c r="E51" s="12"/>
    </row>
    <row r="52" spans="2:5" ht="15.75" hidden="1">
      <c r="B52" s="2"/>
      <c r="C52" s="12"/>
      <c r="D52" s="12"/>
      <c r="E52" s="12"/>
    </row>
    <row r="53" spans="2:5" ht="15.75">
      <c r="B53" s="2"/>
      <c r="C53" s="12"/>
      <c r="D53" s="12"/>
      <c r="E53" s="12"/>
    </row>
    <row r="54" spans="2:5" ht="15.75">
      <c r="B54" s="2"/>
      <c r="C54" s="12"/>
      <c r="D54" s="12"/>
      <c r="E54" s="12"/>
    </row>
    <row r="55" spans="2:5" ht="15.75">
      <c r="B55" s="2" t="s">
        <v>125</v>
      </c>
      <c r="C55" s="12"/>
      <c r="D55" s="12"/>
      <c r="E55" s="12"/>
    </row>
    <row r="56" spans="2:5" ht="15.75">
      <c r="B56" s="2"/>
      <c r="C56" s="12"/>
      <c r="D56" s="12"/>
      <c r="E56" s="12"/>
    </row>
    <row r="57" spans="2:5" ht="15.75">
      <c r="B57" s="2"/>
      <c r="C57" s="12"/>
      <c r="D57" s="12"/>
      <c r="E57" s="12"/>
    </row>
    <row r="58" ht="15.75">
      <c r="B58" s="2" t="s">
        <v>14</v>
      </c>
    </row>
    <row r="59" ht="15.75">
      <c r="B59" s="2" t="s">
        <v>115</v>
      </c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35</v>
      </c>
    </row>
    <row r="7" ht="15.75">
      <c r="A7" s="1" t="s">
        <v>132</v>
      </c>
    </row>
    <row r="8" spans="1:5" ht="15.75">
      <c r="A8" s="1" t="s">
        <v>5</v>
      </c>
      <c r="E8" s="23"/>
    </row>
    <row r="9" spans="1:7" ht="15.75">
      <c r="A9" s="1"/>
      <c r="E9" s="23"/>
      <c r="G9" s="23" t="s">
        <v>69</v>
      </c>
    </row>
    <row r="10" spans="5:7" ht="15.75">
      <c r="E10" s="35" t="s">
        <v>132</v>
      </c>
      <c r="F10" s="23"/>
      <c r="G10" s="35" t="s">
        <v>111</v>
      </c>
    </row>
    <row r="11" spans="5:7" ht="15.75">
      <c r="E11" s="23" t="s">
        <v>9</v>
      </c>
      <c r="F11" s="23"/>
      <c r="G11" s="23" t="s">
        <v>9</v>
      </c>
    </row>
    <row r="12" spans="5:7" ht="15.75">
      <c r="E12" s="23"/>
      <c r="F12" s="23"/>
      <c r="G12" s="23"/>
    </row>
    <row r="13" ht="15.75">
      <c r="B13" s="1" t="s">
        <v>88</v>
      </c>
    </row>
    <row r="14" ht="15.75">
      <c r="B14" s="1"/>
    </row>
    <row r="15" ht="15.75">
      <c r="B15" s="1" t="s">
        <v>89</v>
      </c>
    </row>
    <row r="17" spans="2:10" ht="15.75">
      <c r="B17" s="6" t="s">
        <v>36</v>
      </c>
      <c r="E17" s="27">
        <f>33750-E18</f>
        <v>19276</v>
      </c>
      <c r="F17" s="4"/>
      <c r="G17" s="27">
        <v>18143</v>
      </c>
      <c r="I17" s="19"/>
      <c r="J17" s="19"/>
    </row>
    <row r="18" spans="2:9" ht="15.75">
      <c r="B18" s="6" t="s">
        <v>107</v>
      </c>
      <c r="E18" s="25">
        <v>14474</v>
      </c>
      <c r="F18" s="4"/>
      <c r="G18" s="25">
        <v>14646</v>
      </c>
      <c r="I18" s="19"/>
    </row>
    <row r="19" spans="2:7" ht="15.75">
      <c r="B19" s="6" t="s">
        <v>37</v>
      </c>
      <c r="E19" s="25">
        <v>722</v>
      </c>
      <c r="F19" s="4"/>
      <c r="G19" s="25">
        <v>578</v>
      </c>
    </row>
    <row r="20" spans="5:7" ht="15.75">
      <c r="E20" s="28"/>
      <c r="F20" s="4"/>
      <c r="G20" s="28"/>
    </row>
    <row r="21" spans="5:7" ht="15.75">
      <c r="E21" s="26">
        <f>E17+E19+E18</f>
        <v>34472</v>
      </c>
      <c r="F21" s="4"/>
      <c r="G21" s="26">
        <f>G17+G19+G18</f>
        <v>33367</v>
      </c>
    </row>
    <row r="22" spans="2:7" ht="15.75">
      <c r="B22" s="1" t="s">
        <v>38</v>
      </c>
      <c r="E22" s="14"/>
      <c r="F22" s="4"/>
      <c r="G22" s="14"/>
    </row>
    <row r="23" spans="5:9" ht="15.75">
      <c r="E23" s="14"/>
      <c r="F23" s="4"/>
      <c r="G23" s="14"/>
      <c r="I23" s="2"/>
    </row>
    <row r="24" spans="2:9" ht="15.75">
      <c r="B24" s="6" t="s">
        <v>113</v>
      </c>
      <c r="E24" s="27">
        <f>526+36+878</f>
        <v>1440</v>
      </c>
      <c r="F24" s="4"/>
      <c r="G24" s="27">
        <v>879</v>
      </c>
      <c r="I24" s="2"/>
    </row>
    <row r="25" spans="2:9" ht="15.75">
      <c r="B25" s="6" t="s">
        <v>90</v>
      </c>
      <c r="E25" s="25">
        <v>25733</v>
      </c>
      <c r="F25" s="4"/>
      <c r="G25" s="25">
        <v>22559</v>
      </c>
      <c r="H25" s="19"/>
      <c r="I25" s="2"/>
    </row>
    <row r="26" spans="2:9" ht="15.75">
      <c r="B26" s="6" t="s">
        <v>91</v>
      </c>
      <c r="E26" s="25">
        <f>5877+100-1440+509+42+100</f>
        <v>5188</v>
      </c>
      <c r="F26" s="4"/>
      <c r="G26" s="25">
        <v>4561</v>
      </c>
      <c r="H26" s="19"/>
      <c r="I26" s="2"/>
    </row>
    <row r="27" spans="2:9" ht="15.75" hidden="1">
      <c r="B27" s="6" t="s">
        <v>107</v>
      </c>
      <c r="E27" s="25"/>
      <c r="F27" s="4"/>
      <c r="G27" s="25">
        <v>0</v>
      </c>
      <c r="H27" s="19"/>
      <c r="I27" s="2"/>
    </row>
    <row r="28" spans="2:9" ht="15.75">
      <c r="B28" s="6" t="s">
        <v>30</v>
      </c>
      <c r="E28" s="25">
        <f>6255+3709</f>
        <v>9964</v>
      </c>
      <c r="F28" s="4"/>
      <c r="G28" s="25">
        <v>16210</v>
      </c>
      <c r="I28" s="2"/>
    </row>
    <row r="29" spans="5:9" ht="15.75">
      <c r="E29" s="28"/>
      <c r="F29" s="4"/>
      <c r="G29" s="28"/>
      <c r="I29" s="2"/>
    </row>
    <row r="30" spans="5:9" ht="15.75">
      <c r="E30" s="28">
        <f>E24+E25+E26+E28+E27</f>
        <v>42325</v>
      </c>
      <c r="F30" s="4"/>
      <c r="G30" s="28">
        <f>G24+G25+G26+G28+G27</f>
        <v>44209</v>
      </c>
      <c r="I30" s="2"/>
    </row>
    <row r="31" spans="5:9" ht="15.75">
      <c r="E31" s="14"/>
      <c r="F31" s="4"/>
      <c r="G31" s="14"/>
      <c r="I31" s="2"/>
    </row>
    <row r="32" spans="2:9" ht="16.5" thickBot="1">
      <c r="B32" s="1" t="s">
        <v>92</v>
      </c>
      <c r="D32" s="45"/>
      <c r="E32" s="29">
        <f>E21+E30</f>
        <v>76797</v>
      </c>
      <c r="F32" s="4"/>
      <c r="G32" s="29">
        <f>G21+G30</f>
        <v>77576</v>
      </c>
      <c r="I32" s="45"/>
    </row>
    <row r="33" spans="5:9" ht="16.5" thickTop="1">
      <c r="E33" s="14"/>
      <c r="F33" s="4"/>
      <c r="G33" s="14"/>
      <c r="I33" s="2"/>
    </row>
    <row r="34" spans="2:9" ht="15.75">
      <c r="B34" s="1" t="s">
        <v>93</v>
      </c>
      <c r="E34" s="14"/>
      <c r="F34" s="4"/>
      <c r="G34" s="14"/>
      <c r="I34" s="2"/>
    </row>
    <row r="35" spans="5:9" ht="15.75">
      <c r="E35" s="14"/>
      <c r="F35" s="4"/>
      <c r="G35" s="14"/>
      <c r="I35" s="2"/>
    </row>
    <row r="36" spans="2:9" ht="15.75">
      <c r="B36" s="1" t="s">
        <v>94</v>
      </c>
      <c r="E36" s="14"/>
      <c r="F36" s="4"/>
      <c r="G36" s="14"/>
      <c r="I36" s="2"/>
    </row>
    <row r="37" spans="5:9" ht="15.75">
      <c r="E37" s="4"/>
      <c r="F37" s="4"/>
      <c r="G37" s="4"/>
      <c r="I37" s="2"/>
    </row>
    <row r="38" spans="2:9" ht="15.75">
      <c r="B38" s="6" t="s">
        <v>40</v>
      </c>
      <c r="E38" s="27">
        <v>60116</v>
      </c>
      <c r="F38" s="4"/>
      <c r="G38" s="27">
        <v>60116</v>
      </c>
      <c r="I38" s="2"/>
    </row>
    <row r="39" spans="2:9" ht="15.75">
      <c r="B39" s="6" t="s">
        <v>73</v>
      </c>
      <c r="E39" s="25">
        <v>413</v>
      </c>
      <c r="F39" s="4"/>
      <c r="G39" s="25">
        <v>413</v>
      </c>
      <c r="I39" s="2"/>
    </row>
    <row r="40" spans="2:9" ht="15.75">
      <c r="B40" s="6" t="s">
        <v>95</v>
      </c>
      <c r="E40" s="25">
        <f>EQUITYKLSE!F52+EQUITYKLSE!H52</f>
        <v>7265</v>
      </c>
      <c r="F40" s="4"/>
      <c r="G40" s="25">
        <v>8046</v>
      </c>
      <c r="I40" s="2"/>
    </row>
    <row r="41" spans="5:9" ht="15.75">
      <c r="E41" s="30"/>
      <c r="G41" s="30"/>
      <c r="I41" s="2"/>
    </row>
    <row r="42" spans="2:9" ht="15.75">
      <c r="B42" s="1" t="s">
        <v>96</v>
      </c>
      <c r="D42" s="19"/>
      <c r="E42" s="26">
        <f>SUM(E38:E41)</f>
        <v>67794</v>
      </c>
      <c r="F42" s="14"/>
      <c r="G42" s="26">
        <f>SUM(G38:G41)</f>
        <v>68575</v>
      </c>
      <c r="I42" s="2"/>
    </row>
    <row r="43" spans="2:9" ht="15.75">
      <c r="B43" s="1"/>
      <c r="D43" s="19"/>
      <c r="E43" s="14"/>
      <c r="F43" s="14"/>
      <c r="G43" s="14"/>
      <c r="I43" s="2"/>
    </row>
    <row r="44" spans="2:9" ht="15.75">
      <c r="B44" s="1" t="s">
        <v>141</v>
      </c>
      <c r="D44" s="19"/>
      <c r="E44" s="14"/>
      <c r="F44" s="14"/>
      <c r="G44" s="14"/>
      <c r="I44" s="2"/>
    </row>
    <row r="45" spans="2:9" ht="15.75">
      <c r="B45" s="1"/>
      <c r="E45" s="14"/>
      <c r="F45" s="14"/>
      <c r="G45" s="14"/>
      <c r="I45" s="2"/>
    </row>
    <row r="46" spans="2:9" ht="15.75">
      <c r="B46" s="6" t="s">
        <v>116</v>
      </c>
      <c r="E46" s="27">
        <v>2909</v>
      </c>
      <c r="F46" s="4"/>
      <c r="G46" s="27">
        <v>1192</v>
      </c>
      <c r="I46" s="2"/>
    </row>
    <row r="47" spans="2:9" ht="15.75" hidden="1">
      <c r="B47" s="6" t="s">
        <v>104</v>
      </c>
      <c r="E47" s="25">
        <v>0</v>
      </c>
      <c r="F47" s="4"/>
      <c r="G47" s="25">
        <v>0</v>
      </c>
      <c r="I47" s="2"/>
    </row>
    <row r="48" spans="5:9" ht="15.75">
      <c r="E48" s="25"/>
      <c r="F48" s="4"/>
      <c r="G48" s="25"/>
      <c r="I48" s="2"/>
    </row>
    <row r="49" spans="5:9" ht="15.75">
      <c r="E49" s="25"/>
      <c r="F49" s="4"/>
      <c r="G49" s="25"/>
      <c r="I49" s="2"/>
    </row>
    <row r="50" spans="4:9" ht="15.75">
      <c r="D50" s="19"/>
      <c r="E50" s="26">
        <f>SUM(E46:E49)</f>
        <v>2909</v>
      </c>
      <c r="F50" s="4"/>
      <c r="G50" s="26">
        <f>SUM(G46:G49)</f>
        <v>1192</v>
      </c>
      <c r="I50" s="2"/>
    </row>
    <row r="51" spans="2:10" ht="15.75">
      <c r="B51" s="1" t="s">
        <v>39</v>
      </c>
      <c r="E51" s="4"/>
      <c r="F51" s="4"/>
      <c r="G51" s="4"/>
      <c r="I51" s="2"/>
      <c r="J51" s="74"/>
    </row>
    <row r="52" spans="2:10" ht="15.75">
      <c r="B52" s="1"/>
      <c r="E52" s="13"/>
      <c r="F52" s="4"/>
      <c r="G52" s="13"/>
      <c r="I52" s="2"/>
      <c r="J52" s="74"/>
    </row>
    <row r="53" spans="2:11" ht="15.75">
      <c r="B53" s="6" t="s">
        <v>116</v>
      </c>
      <c r="E53" s="27">
        <v>694</v>
      </c>
      <c r="F53" s="4"/>
      <c r="G53" s="27">
        <v>903</v>
      </c>
      <c r="H53" s="19"/>
      <c r="I53" s="2"/>
      <c r="J53" s="74"/>
      <c r="K53" s="54"/>
    </row>
    <row r="54" spans="2:10" ht="15.75" hidden="1">
      <c r="B54" s="6" t="s">
        <v>97</v>
      </c>
      <c r="E54" s="25"/>
      <c r="F54" s="4"/>
      <c r="G54" s="25">
        <v>0</v>
      </c>
      <c r="H54" s="19"/>
      <c r="I54" s="2"/>
      <c r="J54" s="21"/>
    </row>
    <row r="55" spans="2:11" ht="15.75">
      <c r="B55" s="6" t="s">
        <v>98</v>
      </c>
      <c r="E55" s="25">
        <f>1900+3500</f>
        <v>5400</v>
      </c>
      <c r="F55" s="4"/>
      <c r="G55" s="25">
        <v>6906</v>
      </c>
      <c r="H55" s="19"/>
      <c r="I55" s="2"/>
      <c r="J55" s="74"/>
      <c r="K55" s="19"/>
    </row>
    <row r="56" spans="5:10" ht="15.75">
      <c r="E56" s="25"/>
      <c r="F56" s="4"/>
      <c r="G56" s="25"/>
      <c r="I56" s="2"/>
      <c r="J56" s="74"/>
    </row>
    <row r="57" spans="5:10" ht="15.75">
      <c r="E57" s="26">
        <f>SUM(E53:E56)</f>
        <v>6094</v>
      </c>
      <c r="F57" s="4"/>
      <c r="G57" s="26">
        <f>SUM(G53:G56)</f>
        <v>7809</v>
      </c>
      <c r="I57" s="2"/>
      <c r="J57" s="75"/>
    </row>
    <row r="58" spans="5:10" ht="15.75">
      <c r="E58" s="4"/>
      <c r="F58" s="4"/>
      <c r="G58" s="4"/>
      <c r="I58" s="2"/>
      <c r="J58" s="75"/>
    </row>
    <row r="59" spans="2:10" ht="15.75">
      <c r="B59" s="1" t="s">
        <v>99</v>
      </c>
      <c r="E59" s="4">
        <f>E50+E57</f>
        <v>9003</v>
      </c>
      <c r="F59" s="4"/>
      <c r="G59" s="4">
        <f>G50+G57</f>
        <v>9001</v>
      </c>
      <c r="H59" s="19"/>
      <c r="I59" s="2"/>
      <c r="J59" s="75"/>
    </row>
    <row r="60" spans="5:10" ht="15.75">
      <c r="E60" s="4"/>
      <c r="F60" s="4"/>
      <c r="G60" s="4"/>
      <c r="I60" s="2"/>
      <c r="J60" s="75"/>
    </row>
    <row r="61" spans="2:9" ht="16.5" thickBot="1">
      <c r="B61" s="1" t="s">
        <v>100</v>
      </c>
      <c r="E61" s="29">
        <f>E42+E59</f>
        <v>76797</v>
      </c>
      <c r="F61" s="4"/>
      <c r="G61" s="29">
        <f>G42+G59</f>
        <v>77576</v>
      </c>
      <c r="I61" s="2"/>
    </row>
    <row r="62" spans="5:9" ht="16.5" thickTop="1">
      <c r="E62" s="4"/>
      <c r="F62" s="4"/>
      <c r="G62" s="4"/>
      <c r="I62" s="2"/>
    </row>
    <row r="63" spans="2:9" ht="15.75">
      <c r="B63" s="6" t="s">
        <v>78</v>
      </c>
      <c r="E63" s="36">
        <f>(E32-E59)/E38*100</f>
        <v>112.77197418324572</v>
      </c>
      <c r="F63" s="4"/>
      <c r="G63" s="4">
        <f>(G32-G59)/G38*100</f>
        <v>114.07112915030939</v>
      </c>
      <c r="I63" s="2"/>
    </row>
    <row r="64" ht="15.75">
      <c r="I64" s="2"/>
    </row>
    <row r="65" spans="2:9" ht="15.75">
      <c r="B65" s="6" t="s">
        <v>41</v>
      </c>
      <c r="I65" s="2"/>
    </row>
    <row r="66" spans="2:9" ht="15.75">
      <c r="B66" s="6" t="s">
        <v>117</v>
      </c>
      <c r="I66" s="2"/>
    </row>
    <row r="67" spans="2:9" ht="15.75">
      <c r="B67" s="6" t="s">
        <v>60</v>
      </c>
      <c r="E67" s="19"/>
      <c r="I67" s="2"/>
    </row>
    <row r="68" spans="5:9" ht="15.75">
      <c r="E68" s="19"/>
      <c r="I68" s="2"/>
    </row>
    <row r="69" spans="5:9" ht="15.75">
      <c r="E69" s="19">
        <f>E32-E61</f>
        <v>0</v>
      </c>
      <c r="G69" s="19">
        <f>G32-G61</f>
        <v>0</v>
      </c>
      <c r="I69" s="2"/>
    </row>
    <row r="70" spans="5:7" ht="15.75">
      <c r="E70" s="4"/>
      <c r="F70" s="4"/>
      <c r="G70" s="4"/>
    </row>
    <row r="71" spans="5:6" ht="15.75">
      <c r="E71" s="19"/>
      <c r="F71" s="19"/>
    </row>
  </sheetData>
  <printOptions/>
  <pageMargins left="0.75" right="0.75" top="0.89" bottom="0.86" header="0.5" footer="0.5"/>
  <pageSetup horizontalDpi="600" verticalDpi="600" orientation="portrait" paperSize="9" scale="7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zoomScale="85" zoomScaleNormal="85" workbookViewId="0" topLeftCell="A28">
      <selection activeCell="H45" sqref="H45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4" customWidth="1"/>
    <col min="6" max="6" width="13.00390625" style="4" customWidth="1"/>
    <col min="7" max="7" width="3.00390625" style="14" customWidth="1"/>
    <col min="8" max="8" width="13.8515625" style="4" bestFit="1" customWidth="1"/>
    <col min="9" max="9" width="3.140625" style="14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4"/>
    </row>
    <row r="2" ht="15.75">
      <c r="A2" s="56" t="s">
        <v>1</v>
      </c>
    </row>
    <row r="3" ht="15.75">
      <c r="A3" s="56" t="s">
        <v>2</v>
      </c>
    </row>
    <row r="4" ht="15.75">
      <c r="A4" s="56" t="s">
        <v>3</v>
      </c>
    </row>
    <row r="5" ht="15.75">
      <c r="A5" s="63"/>
    </row>
    <row r="6" ht="15.75">
      <c r="A6" s="63" t="s">
        <v>61</v>
      </c>
    </row>
    <row r="7" spans="1:6" ht="15.75">
      <c r="A7" s="56" t="s">
        <v>133</v>
      </c>
      <c r="B7" s="14"/>
      <c r="C7" s="14"/>
      <c r="D7" s="14"/>
      <c r="F7" s="14"/>
    </row>
    <row r="8" spans="1:6" ht="15.75">
      <c r="A8" s="48" t="s">
        <v>62</v>
      </c>
      <c r="B8" s="14"/>
      <c r="C8" s="14"/>
      <c r="D8" s="14"/>
      <c r="F8" s="14"/>
    </row>
    <row r="9" ht="15.75">
      <c r="F9" s="15" t="s">
        <v>42</v>
      </c>
    </row>
    <row r="10" spans="6:8" ht="15.75">
      <c r="F10" s="15" t="s">
        <v>43</v>
      </c>
      <c r="H10" s="15" t="s">
        <v>43</v>
      </c>
    </row>
    <row r="11" spans="2:10" ht="15.75">
      <c r="B11" s="65"/>
      <c r="C11" s="65"/>
      <c r="D11" s="65"/>
      <c r="E11" s="66"/>
      <c r="F11" s="15" t="s">
        <v>44</v>
      </c>
      <c r="G11" s="66"/>
      <c r="H11" s="15"/>
      <c r="I11" s="66"/>
      <c r="J11" s="65"/>
    </row>
    <row r="12" spans="2:10" ht="15.75">
      <c r="B12" s="15" t="s">
        <v>45</v>
      </c>
      <c r="C12" s="15"/>
      <c r="D12" s="15" t="s">
        <v>45</v>
      </c>
      <c r="E12" s="66"/>
      <c r="F12" s="15" t="s">
        <v>46</v>
      </c>
      <c r="G12" s="66"/>
      <c r="H12" s="15" t="s">
        <v>47</v>
      </c>
      <c r="I12" s="66"/>
      <c r="J12" s="65"/>
    </row>
    <row r="13" spans="2:10" ht="15.75">
      <c r="B13" s="15" t="s">
        <v>48</v>
      </c>
      <c r="C13" s="15"/>
      <c r="D13" s="15" t="s">
        <v>70</v>
      </c>
      <c r="E13" s="66"/>
      <c r="F13" s="15" t="s">
        <v>49</v>
      </c>
      <c r="G13" s="66"/>
      <c r="H13" s="15" t="s">
        <v>143</v>
      </c>
      <c r="I13" s="66"/>
      <c r="J13" s="15" t="s">
        <v>50</v>
      </c>
    </row>
    <row r="14" spans="1:10" ht="15.75">
      <c r="A14" s="56"/>
      <c r="B14" s="15" t="s">
        <v>19</v>
      </c>
      <c r="C14" s="15"/>
      <c r="D14" s="15" t="s">
        <v>19</v>
      </c>
      <c r="E14" s="66"/>
      <c r="F14" s="15" t="s">
        <v>19</v>
      </c>
      <c r="G14" s="66"/>
      <c r="H14" s="15" t="s">
        <v>19</v>
      </c>
      <c r="I14" s="66"/>
      <c r="J14" s="15" t="s">
        <v>19</v>
      </c>
    </row>
    <row r="15" ht="15.75" hidden="1">
      <c r="A15" s="56" t="s">
        <v>57</v>
      </c>
    </row>
    <row r="16" spans="1:10" ht="15.75" hidden="1">
      <c r="A16" s="2" t="s">
        <v>51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52</v>
      </c>
      <c r="B17" s="13">
        <v>0</v>
      </c>
      <c r="C17" s="14"/>
      <c r="D17" s="14"/>
      <c r="F17" s="13">
        <v>0</v>
      </c>
      <c r="H17" s="13">
        <v>0</v>
      </c>
      <c r="J17" s="13">
        <v>0</v>
      </c>
    </row>
    <row r="18" spans="2:10" ht="15.75">
      <c r="B18" s="14"/>
      <c r="C18" s="14"/>
      <c r="D18" s="14"/>
      <c r="F18" s="14"/>
      <c r="H18" s="14"/>
      <c r="J18" s="14"/>
    </row>
    <row r="19" spans="1:11" ht="15.75">
      <c r="A19" s="56" t="s">
        <v>110</v>
      </c>
      <c r="B19" s="14">
        <v>60116</v>
      </c>
      <c r="C19" s="14"/>
      <c r="D19" s="14">
        <v>413</v>
      </c>
      <c r="F19" s="14">
        <v>-267</v>
      </c>
      <c r="H19" s="14">
        <v>8285</v>
      </c>
      <c r="J19" s="4">
        <f>B19+F19+H19+D19</f>
        <v>68547</v>
      </c>
      <c r="K19" s="19"/>
    </row>
    <row r="20" spans="1:11" ht="15.75" hidden="1">
      <c r="A20" s="2" t="s">
        <v>79</v>
      </c>
      <c r="B20" s="14">
        <v>0</v>
      </c>
      <c r="C20" s="14"/>
      <c r="D20" s="14">
        <v>0</v>
      </c>
      <c r="F20" s="14">
        <v>0</v>
      </c>
      <c r="H20" s="14">
        <v>0</v>
      </c>
      <c r="J20" s="4">
        <f>SUM(B20:H20)</f>
        <v>0</v>
      </c>
      <c r="K20" s="19"/>
    </row>
    <row r="21" spans="1:11" ht="15.75">
      <c r="A21" s="2" t="s">
        <v>126</v>
      </c>
      <c r="B21" s="4">
        <v>0</v>
      </c>
      <c r="D21" s="4">
        <v>0</v>
      </c>
      <c r="F21" s="4">
        <v>0</v>
      </c>
      <c r="H21" s="4">
        <v>2639</v>
      </c>
      <c r="J21" s="4">
        <f>H21</f>
        <v>2639</v>
      </c>
      <c r="K21" s="19"/>
    </row>
    <row r="22" spans="1:11" ht="15.75">
      <c r="A22" s="2" t="s">
        <v>142</v>
      </c>
      <c r="B22" s="4">
        <v>0</v>
      </c>
      <c r="D22" s="4">
        <v>0</v>
      </c>
      <c r="F22" s="4">
        <v>0</v>
      </c>
      <c r="H22" s="4">
        <v>-2002</v>
      </c>
      <c r="J22" s="4">
        <f>H22</f>
        <v>-2002</v>
      </c>
      <c r="K22" s="4"/>
    </row>
    <row r="23" spans="1:11" ht="15.75" hidden="1">
      <c r="A23" s="2" t="s">
        <v>59</v>
      </c>
      <c r="B23" s="4">
        <v>0</v>
      </c>
      <c r="F23" s="4">
        <v>0</v>
      </c>
      <c r="H23" s="4">
        <v>0</v>
      </c>
      <c r="J23" s="4">
        <f>H23</f>
        <v>0</v>
      </c>
      <c r="K23" s="4"/>
    </row>
    <row r="24" spans="1:11" ht="15.75" hidden="1">
      <c r="A24" s="2" t="s">
        <v>76</v>
      </c>
      <c r="B24" s="4">
        <v>0</v>
      </c>
      <c r="D24" s="4">
        <v>0</v>
      </c>
      <c r="F24" s="4">
        <v>0</v>
      </c>
      <c r="H24" s="4">
        <v>0</v>
      </c>
      <c r="J24" s="4">
        <f>H24</f>
        <v>0</v>
      </c>
      <c r="K24" s="4"/>
    </row>
    <row r="25" spans="1:11" ht="15.75">
      <c r="A25" s="2" t="s">
        <v>53</v>
      </c>
      <c r="B25" s="4">
        <v>0</v>
      </c>
      <c r="D25" s="4">
        <v>0</v>
      </c>
      <c r="F25" s="4">
        <v>0</v>
      </c>
      <c r="K25" s="4"/>
    </row>
    <row r="26" ht="15.75">
      <c r="A26" s="2" t="s">
        <v>54</v>
      </c>
    </row>
    <row r="27" ht="15.75">
      <c r="A27" s="2" t="s">
        <v>77</v>
      </c>
    </row>
    <row r="28" spans="1:10" ht="15.75">
      <c r="A28" s="2" t="s">
        <v>55</v>
      </c>
      <c r="B28" s="14">
        <v>0</v>
      </c>
      <c r="C28" s="14"/>
      <c r="D28" s="14">
        <v>0</v>
      </c>
      <c r="F28" s="14">
        <v>-192</v>
      </c>
      <c r="H28" s="14">
        <v>0</v>
      </c>
      <c r="J28" s="4">
        <f>F28</f>
        <v>-192</v>
      </c>
    </row>
    <row r="29" spans="1:13" ht="15.75">
      <c r="A29" s="56" t="s">
        <v>134</v>
      </c>
      <c r="B29" s="47">
        <f>SUM(B19:B28)</f>
        <v>60116</v>
      </c>
      <c r="C29" s="14"/>
      <c r="D29" s="47">
        <f>SUM(D19:D28)</f>
        <v>413</v>
      </c>
      <c r="F29" s="47">
        <f>SUM(F19:F28)</f>
        <v>-459</v>
      </c>
      <c r="H29" s="47">
        <f>SUM(H19:H28)</f>
        <v>8922</v>
      </c>
      <c r="J29" s="47">
        <f>SUM(J19:J28)</f>
        <v>68992</v>
      </c>
      <c r="K29" s="19"/>
      <c r="L29" s="19"/>
      <c r="M29" s="19"/>
    </row>
    <row r="30" spans="1:13" ht="15.75">
      <c r="A30" s="56"/>
      <c r="B30" s="14"/>
      <c r="C30" s="14"/>
      <c r="D30" s="14"/>
      <c r="F30" s="14"/>
      <c r="H30" s="14"/>
      <c r="J30" s="14"/>
      <c r="K30" s="19"/>
      <c r="L30" s="19"/>
      <c r="M30" s="19"/>
    </row>
    <row r="31" spans="1:13" ht="15.75">
      <c r="A31" s="56"/>
      <c r="B31" s="14"/>
      <c r="C31" s="14"/>
      <c r="D31" s="14"/>
      <c r="F31" s="14"/>
      <c r="H31" s="14"/>
      <c r="J31" s="14"/>
      <c r="K31" s="19"/>
      <c r="L31" s="19"/>
      <c r="M31" s="19"/>
    </row>
    <row r="32" ht="15.75">
      <c r="A32" s="63"/>
    </row>
    <row r="33" ht="15.75">
      <c r="A33" s="63" t="s">
        <v>61</v>
      </c>
    </row>
    <row r="34" ht="15.75">
      <c r="A34" s="56" t="s">
        <v>130</v>
      </c>
    </row>
    <row r="35" ht="15.75" hidden="1">
      <c r="A35" s="67" t="s">
        <v>71</v>
      </c>
    </row>
    <row r="36" ht="15.75">
      <c r="A36" s="67"/>
    </row>
    <row r="37" spans="1:6" ht="15.75">
      <c r="A37" s="56"/>
      <c r="F37" s="15" t="s">
        <v>42</v>
      </c>
    </row>
    <row r="38" spans="1:8" ht="15.75">
      <c r="A38" s="56"/>
      <c r="E38" s="68"/>
      <c r="F38" s="15" t="s">
        <v>43</v>
      </c>
      <c r="H38" s="15" t="s">
        <v>43</v>
      </c>
    </row>
    <row r="39" spans="1:10" ht="15.75">
      <c r="A39" s="56"/>
      <c r="B39" s="65"/>
      <c r="C39" s="65"/>
      <c r="D39" s="65"/>
      <c r="E39" s="66"/>
      <c r="F39" s="15" t="s">
        <v>44</v>
      </c>
      <c r="G39" s="66"/>
      <c r="H39" s="65"/>
      <c r="I39" s="66"/>
      <c r="J39" s="65"/>
    </row>
    <row r="40" spans="1:10" ht="15.75">
      <c r="A40" s="56"/>
      <c r="B40" s="65" t="s">
        <v>45</v>
      </c>
      <c r="C40" s="65"/>
      <c r="D40" s="15" t="s">
        <v>45</v>
      </c>
      <c r="E40" s="66"/>
      <c r="F40" s="15" t="s">
        <v>46</v>
      </c>
      <c r="G40" s="66"/>
      <c r="H40" s="15" t="s">
        <v>47</v>
      </c>
      <c r="I40" s="66"/>
      <c r="J40" s="65"/>
    </row>
    <row r="41" spans="1:10" ht="15.75">
      <c r="A41" s="56"/>
      <c r="B41" s="65" t="s">
        <v>48</v>
      </c>
      <c r="C41" s="65"/>
      <c r="D41" s="15" t="s">
        <v>70</v>
      </c>
      <c r="E41" s="66"/>
      <c r="F41" s="15" t="s">
        <v>49</v>
      </c>
      <c r="G41" s="66"/>
      <c r="H41" s="15" t="s">
        <v>143</v>
      </c>
      <c r="I41" s="66"/>
      <c r="J41" s="15" t="s">
        <v>50</v>
      </c>
    </row>
    <row r="42" spans="1:10" ht="15.75">
      <c r="A42" s="56"/>
      <c r="B42" s="15" t="s">
        <v>19</v>
      </c>
      <c r="C42" s="15"/>
      <c r="D42" s="15" t="s">
        <v>19</v>
      </c>
      <c r="E42" s="69"/>
      <c r="F42" s="15" t="s">
        <v>19</v>
      </c>
      <c r="G42" s="69"/>
      <c r="H42" s="15" t="s">
        <v>19</v>
      </c>
      <c r="I42" s="69"/>
      <c r="J42" s="15" t="s">
        <v>19</v>
      </c>
    </row>
    <row r="43" spans="1:10" ht="15.75">
      <c r="A43" s="56"/>
      <c r="B43" s="15"/>
      <c r="C43" s="15"/>
      <c r="D43" s="15"/>
      <c r="E43" s="69"/>
      <c r="F43" s="15"/>
      <c r="G43" s="69"/>
      <c r="H43" s="15"/>
      <c r="I43" s="69"/>
      <c r="J43" s="15"/>
    </row>
    <row r="44" spans="1:10" ht="15.75">
      <c r="A44" s="56" t="s">
        <v>118</v>
      </c>
      <c r="B44" s="4">
        <v>60116.2</v>
      </c>
      <c r="D44" s="4">
        <v>412.588</v>
      </c>
      <c r="F44" s="4">
        <v>-299</v>
      </c>
      <c r="H44" s="4">
        <v>8345</v>
      </c>
      <c r="J44" s="4">
        <f>SUM(B44:I44)</f>
        <v>68574.788</v>
      </c>
    </row>
    <row r="45" spans="1:11" ht="15.75">
      <c r="A45" s="2" t="s">
        <v>126</v>
      </c>
      <c r="B45" s="4">
        <v>0</v>
      </c>
      <c r="D45" s="4">
        <v>0</v>
      </c>
      <c r="F45" s="4">
        <v>0</v>
      </c>
      <c r="H45" s="4">
        <f>ISKLSE!G42</f>
        <v>1305</v>
      </c>
      <c r="J45" s="4">
        <f>SUM(B45:I45)</f>
        <v>1305</v>
      </c>
      <c r="K45" s="4"/>
    </row>
    <row r="46" spans="1:11" ht="15.75" customHeight="1">
      <c r="A46" s="2" t="s">
        <v>142</v>
      </c>
      <c r="B46" s="4">
        <v>0</v>
      </c>
      <c r="D46" s="4">
        <v>0</v>
      </c>
      <c r="F46" s="4">
        <v>0</v>
      </c>
      <c r="H46" s="4">
        <v>-2029</v>
      </c>
      <c r="J46" s="4">
        <f>SUM(B46:I46)</f>
        <v>-2029</v>
      </c>
      <c r="K46" s="4"/>
    </row>
    <row r="47" spans="1:11" ht="15.75" customHeight="1" hidden="1">
      <c r="A47" s="2" t="s">
        <v>72</v>
      </c>
      <c r="B47" s="4">
        <v>0</v>
      </c>
      <c r="D47" s="4">
        <v>0</v>
      </c>
      <c r="F47" s="4">
        <v>0</v>
      </c>
      <c r="H47" s="4">
        <v>0</v>
      </c>
      <c r="J47" s="4">
        <f>SUM(B47:I47)</f>
        <v>0</v>
      </c>
      <c r="K47" s="4"/>
    </row>
    <row r="48" spans="1:11" ht="15.75">
      <c r="A48" s="2" t="s">
        <v>53</v>
      </c>
      <c r="K48" s="4"/>
    </row>
    <row r="49" spans="1:11" ht="15.75">
      <c r="A49" s="2" t="s">
        <v>54</v>
      </c>
      <c r="K49" s="4"/>
    </row>
    <row r="50" spans="1:11" ht="15.75">
      <c r="A50" s="2" t="s">
        <v>77</v>
      </c>
      <c r="K50" s="4"/>
    </row>
    <row r="51" spans="1:11" ht="15.75">
      <c r="A51" s="2" t="s">
        <v>55</v>
      </c>
      <c r="B51" s="14">
        <v>0</v>
      </c>
      <c r="C51" s="14"/>
      <c r="D51" s="14">
        <v>0</v>
      </c>
      <c r="F51" s="14">
        <v>-57</v>
      </c>
      <c r="H51" s="14">
        <v>0</v>
      </c>
      <c r="J51" s="4">
        <f>SUM(B51:I51)</f>
        <v>-57</v>
      </c>
      <c r="K51" s="4"/>
    </row>
    <row r="52" spans="1:13" ht="15.75">
      <c r="A52" s="56" t="s">
        <v>135</v>
      </c>
      <c r="B52" s="47">
        <f>SUM(B44:B51)</f>
        <v>60116.2</v>
      </c>
      <c r="C52" s="14"/>
      <c r="D52" s="47">
        <f>SUM(D44:D51)</f>
        <v>412.588</v>
      </c>
      <c r="F52" s="47">
        <f>SUM(F44:F51)</f>
        <v>-356</v>
      </c>
      <c r="H52" s="47">
        <f>SUM(H44:H51)</f>
        <v>7621</v>
      </c>
      <c r="J52" s="47">
        <f>SUM(J44:J51)</f>
        <v>67793.788</v>
      </c>
      <c r="K52" s="19"/>
      <c r="L52" s="19"/>
      <c r="M52" s="4"/>
    </row>
    <row r="56" ht="15.75">
      <c r="A56" s="2" t="s">
        <v>56</v>
      </c>
    </row>
    <row r="57" ht="15.75">
      <c r="A57" s="2" t="s">
        <v>119</v>
      </c>
    </row>
    <row r="58" ht="15.75">
      <c r="A58" s="2" t="s">
        <v>34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77"/>
  <sheetViews>
    <sheetView zoomScale="85" zoomScaleNormal="85" workbookViewId="0" topLeftCell="A44">
      <selection activeCell="D60" sqref="D60"/>
    </sheetView>
  </sheetViews>
  <sheetFormatPr defaultColWidth="9.140625" defaultRowHeight="12.75" outlineLevelRow="1"/>
  <cols>
    <col min="1" max="1" width="42.28125" style="2" customWidth="1"/>
    <col min="2" max="2" width="9.140625" style="6" customWidth="1"/>
    <col min="3" max="3" width="15.28125" style="6" customWidth="1"/>
    <col min="4" max="4" width="16.28125" style="4" customWidth="1"/>
    <col min="5" max="5" width="8.00390625" style="6" customWidth="1"/>
    <col min="6" max="6" width="21.00390625" style="6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6"/>
      <c r="E1" s="18"/>
    </row>
    <row r="2" spans="1:5" ht="15.75">
      <c r="A2" s="1" t="s">
        <v>2</v>
      </c>
      <c r="D2" s="16"/>
      <c r="E2" s="18"/>
    </row>
    <row r="3" spans="1:5" ht="15.75">
      <c r="A3" s="1" t="s">
        <v>3</v>
      </c>
      <c r="D3" s="16"/>
      <c r="E3" s="18"/>
    </row>
    <row r="4" spans="4:5" ht="15.75">
      <c r="D4" s="16"/>
      <c r="E4" s="18"/>
    </row>
    <row r="5" spans="1:6" ht="15.75">
      <c r="A5" s="56" t="s">
        <v>17</v>
      </c>
      <c r="D5" s="37"/>
      <c r="F5" s="50"/>
    </row>
    <row r="6" spans="1:4" ht="15.75">
      <c r="A6" s="1" t="s">
        <v>136</v>
      </c>
      <c r="D6" s="6"/>
    </row>
    <row r="7" spans="1:6" ht="15.75">
      <c r="A7" s="1" t="s">
        <v>18</v>
      </c>
      <c r="D7" s="6"/>
      <c r="F7" s="23"/>
    </row>
    <row r="8" spans="1:6" ht="15.75">
      <c r="A8" s="1"/>
      <c r="D8" s="6"/>
      <c r="F8" s="23"/>
    </row>
    <row r="9" spans="1:6" ht="15.75">
      <c r="A9" s="6"/>
      <c r="D9" s="70" t="s">
        <v>139</v>
      </c>
      <c r="F9" s="70" t="s">
        <v>139</v>
      </c>
    </row>
    <row r="10" spans="1:6" ht="15.75">
      <c r="A10" s="56"/>
      <c r="D10" s="38" t="s">
        <v>137</v>
      </c>
      <c r="F10" s="38" t="s">
        <v>138</v>
      </c>
    </row>
    <row r="11" spans="4:6" ht="15.75">
      <c r="D11" s="39" t="s">
        <v>19</v>
      </c>
      <c r="E11" s="51"/>
      <c r="F11" s="39" t="s">
        <v>19</v>
      </c>
    </row>
    <row r="12" spans="4:6" ht="15.75">
      <c r="D12" s="39"/>
      <c r="E12" s="51"/>
      <c r="F12" s="39"/>
    </row>
    <row r="13" spans="1:4" ht="15.75">
      <c r="A13" s="57" t="s">
        <v>20</v>
      </c>
      <c r="B13" s="58"/>
      <c r="C13" s="58"/>
      <c r="D13" s="6"/>
    </row>
    <row r="14" spans="1:6" ht="15.75">
      <c r="A14" s="17" t="s">
        <v>21</v>
      </c>
      <c r="B14" s="18"/>
      <c r="C14" s="18"/>
      <c r="D14" s="40">
        <f>ISKLSE!G35</f>
        <v>2062</v>
      </c>
      <c r="F14" s="40">
        <v>3566</v>
      </c>
    </row>
    <row r="15" spans="1:6" ht="15.75">
      <c r="A15" s="17"/>
      <c r="B15" s="18"/>
      <c r="C15" s="18"/>
      <c r="D15" s="40"/>
      <c r="F15" s="40"/>
    </row>
    <row r="16" spans="1:6" ht="15.75">
      <c r="A16" s="17" t="s">
        <v>127</v>
      </c>
      <c r="B16" s="18"/>
      <c r="C16" s="18"/>
      <c r="D16" s="40"/>
      <c r="F16" s="40"/>
    </row>
    <row r="17" spans="1:6" ht="15.75">
      <c r="A17" s="17" t="s">
        <v>22</v>
      </c>
      <c r="B17" s="18"/>
      <c r="C17" s="18"/>
      <c r="D17" s="40">
        <f>2785-173</f>
        <v>2612</v>
      </c>
      <c r="F17" s="40">
        <v>2093</v>
      </c>
    </row>
    <row r="18" spans="1:6" ht="15.75">
      <c r="A18" s="17" t="s">
        <v>108</v>
      </c>
      <c r="B18" s="18"/>
      <c r="C18" s="18"/>
      <c r="D18" s="40">
        <v>173</v>
      </c>
      <c r="F18" s="40">
        <v>151</v>
      </c>
    </row>
    <row r="19" spans="1:6" ht="15.75">
      <c r="A19" s="17" t="s">
        <v>23</v>
      </c>
      <c r="B19" s="18"/>
      <c r="C19" s="18"/>
      <c r="D19" s="40">
        <f>-ISKLSE!G27</f>
        <v>-91</v>
      </c>
      <c r="F19" s="40">
        <v>-270</v>
      </c>
    </row>
    <row r="20" spans="1:6" ht="15.75" hidden="1">
      <c r="A20" s="17" t="s">
        <v>24</v>
      </c>
      <c r="B20" s="18"/>
      <c r="C20" s="18"/>
      <c r="D20" s="40">
        <v>0</v>
      </c>
      <c r="F20" s="40">
        <v>0</v>
      </c>
    </row>
    <row r="21" spans="1:6" ht="15.75">
      <c r="A21" s="17" t="s">
        <v>66</v>
      </c>
      <c r="B21" s="18"/>
      <c r="C21" s="18"/>
      <c r="D21" s="31"/>
      <c r="F21" s="31"/>
    </row>
    <row r="22" spans="1:6" ht="15.75">
      <c r="A22" s="17" t="s">
        <v>67</v>
      </c>
      <c r="B22" s="18"/>
      <c r="C22" s="18"/>
      <c r="D22" s="40">
        <v>175</v>
      </c>
      <c r="F22" s="40">
        <v>-166</v>
      </c>
    </row>
    <row r="23" spans="1:6" ht="15.75" hidden="1" outlineLevel="1">
      <c r="A23" s="17" t="s">
        <v>68</v>
      </c>
      <c r="B23" s="18"/>
      <c r="C23" s="18"/>
      <c r="D23" s="4">
        <v>0</v>
      </c>
      <c r="F23" s="4">
        <v>0</v>
      </c>
    </row>
    <row r="24" spans="1:6" ht="15.75" hidden="1" outlineLevel="1">
      <c r="A24" s="17" t="s">
        <v>114</v>
      </c>
      <c r="B24" s="18"/>
      <c r="C24" s="18"/>
      <c r="D24" s="16">
        <v>0</v>
      </c>
      <c r="F24" s="16">
        <v>0</v>
      </c>
    </row>
    <row r="25" spans="1:6" ht="15.75" collapsed="1">
      <c r="A25" s="17"/>
      <c r="B25" s="18"/>
      <c r="C25" s="18"/>
      <c r="D25" s="16"/>
      <c r="E25" s="21"/>
      <c r="F25" s="16"/>
    </row>
    <row r="26" spans="1:6" ht="15.75">
      <c r="A26" s="17" t="s">
        <v>25</v>
      </c>
      <c r="B26" s="18"/>
      <c r="C26" s="18"/>
      <c r="D26" s="41">
        <f>SUM(D14:D24)</f>
        <v>4931</v>
      </c>
      <c r="E26" s="52"/>
      <c r="F26" s="41">
        <f>SUM(F14:F25)</f>
        <v>5374</v>
      </c>
    </row>
    <row r="27" spans="1:6" ht="15.75">
      <c r="A27" s="17"/>
      <c r="B27" s="18"/>
      <c r="C27" s="18"/>
      <c r="D27" s="52"/>
      <c r="E27" s="52"/>
      <c r="F27" s="16"/>
    </row>
    <row r="28" spans="1:6" ht="15.75">
      <c r="A28" s="17" t="s">
        <v>144</v>
      </c>
      <c r="B28" s="18"/>
      <c r="C28" s="18"/>
      <c r="D28" s="16">
        <f>-(BSKLSE!E24-BSKLSE!G24)</f>
        <v>-561</v>
      </c>
      <c r="E28" s="21"/>
      <c r="F28" s="16">
        <v>0</v>
      </c>
    </row>
    <row r="29" spans="1:10" ht="15.75">
      <c r="A29" s="17" t="s">
        <v>128</v>
      </c>
      <c r="B29" s="18"/>
      <c r="C29" s="18"/>
      <c r="D29" s="16">
        <f>-(BSKLSE!E25+BSKLSE!E26-BSKLSE!G25-BSKLSE!G26)+191.5</f>
        <v>-3609.5</v>
      </c>
      <c r="E29" s="21"/>
      <c r="F29" s="16">
        <v>-3232</v>
      </c>
      <c r="G29" s="16"/>
      <c r="I29" s="16"/>
      <c r="J29" s="59"/>
    </row>
    <row r="30" spans="1:7" ht="15.75">
      <c r="A30" s="17" t="s">
        <v>145</v>
      </c>
      <c r="B30" s="18"/>
      <c r="C30" s="18"/>
      <c r="D30" s="16">
        <f>BSKLSE!E55-BSKLSE!G55</f>
        <v>-1506</v>
      </c>
      <c r="E30" s="21"/>
      <c r="F30" s="16">
        <v>1978</v>
      </c>
      <c r="G30" s="16"/>
    </row>
    <row r="31" spans="1:6" ht="15.75">
      <c r="A31" s="17"/>
      <c r="B31" s="18"/>
      <c r="C31" s="18"/>
      <c r="D31" s="16"/>
      <c r="E31" s="21"/>
      <c r="F31" s="16"/>
    </row>
    <row r="32" spans="1:6" ht="15.75">
      <c r="A32" s="17" t="s">
        <v>146</v>
      </c>
      <c r="B32" s="18"/>
      <c r="C32" s="16"/>
      <c r="D32" s="41">
        <f>SUM(D26:D30)</f>
        <v>-745.5</v>
      </c>
      <c r="E32" s="52"/>
      <c r="F32" s="41">
        <f>SUM(F26:F31)</f>
        <v>4120</v>
      </c>
    </row>
    <row r="33" spans="1:6" ht="15.75">
      <c r="A33" s="17"/>
      <c r="B33" s="18"/>
      <c r="C33" s="60"/>
      <c r="D33" s="16"/>
      <c r="F33" s="16"/>
    </row>
    <row r="34" spans="1:9" ht="15.75">
      <c r="A34" s="17" t="s">
        <v>15</v>
      </c>
      <c r="B34" s="18"/>
      <c r="C34" s="18"/>
      <c r="D34" s="16">
        <f>-63-45.5-140-100-139-139-139-139-139</f>
        <v>-1043.5</v>
      </c>
      <c r="F34" s="16">
        <v>-1246</v>
      </c>
      <c r="G34" s="4"/>
      <c r="H34" s="6"/>
      <c r="I34" s="6"/>
    </row>
    <row r="35" spans="1:9" ht="15.75">
      <c r="A35" s="17" t="s">
        <v>65</v>
      </c>
      <c r="B35" s="18"/>
      <c r="C35" s="18"/>
      <c r="D35" s="16">
        <v>-96</v>
      </c>
      <c r="F35" s="16">
        <v>-17</v>
      </c>
      <c r="G35" s="4"/>
      <c r="H35" s="6"/>
      <c r="I35" s="6"/>
    </row>
    <row r="36" spans="1:6" ht="15.75">
      <c r="A36" s="17"/>
      <c r="B36" s="18"/>
      <c r="C36" s="18"/>
      <c r="D36" s="16"/>
      <c r="F36" s="16"/>
    </row>
    <row r="37" spans="1:6" ht="15.75">
      <c r="A37" s="17" t="s">
        <v>147</v>
      </c>
      <c r="B37" s="18"/>
      <c r="C37" s="18"/>
      <c r="D37" s="41">
        <f>SUM(D32:D36)</f>
        <v>-1885</v>
      </c>
      <c r="F37" s="41">
        <f>SUM(F32:F36)</f>
        <v>2857</v>
      </c>
    </row>
    <row r="38" spans="1:6" ht="15.75">
      <c r="A38" s="17"/>
      <c r="B38" s="18"/>
      <c r="C38" s="18"/>
      <c r="D38" s="16"/>
      <c r="F38" s="16"/>
    </row>
    <row r="39" spans="1:6" ht="15.75">
      <c r="A39" s="57" t="s">
        <v>26</v>
      </c>
      <c r="B39" s="58"/>
      <c r="C39" s="18"/>
      <c r="D39" s="16"/>
      <c r="F39" s="16"/>
    </row>
    <row r="40" spans="1:6" ht="15.75">
      <c r="A40" s="57"/>
      <c r="B40" s="58"/>
      <c r="C40" s="18"/>
      <c r="D40" s="16"/>
      <c r="F40" s="16"/>
    </row>
    <row r="41" spans="1:6" ht="15.75">
      <c r="A41" s="17" t="s">
        <v>27</v>
      </c>
      <c r="B41" s="58"/>
      <c r="C41" s="18"/>
      <c r="D41" s="16">
        <f>-D19</f>
        <v>91</v>
      </c>
      <c r="F41" s="16">
        <v>270</v>
      </c>
    </row>
    <row r="42" spans="1:6" ht="15.75">
      <c r="A42" s="17" t="s">
        <v>106</v>
      </c>
      <c r="B42" s="18"/>
      <c r="C42" s="18"/>
      <c r="D42" s="16">
        <v>-3743</v>
      </c>
      <c r="F42" s="16">
        <v>-1065</v>
      </c>
    </row>
    <row r="43" spans="1:6" ht="15.75" hidden="1">
      <c r="A43" s="61" t="s">
        <v>112</v>
      </c>
      <c r="B43" s="18"/>
      <c r="C43" s="18"/>
      <c r="D43" s="16">
        <f>-D24</f>
        <v>0</v>
      </c>
      <c r="F43" s="16">
        <f>-F25</f>
        <v>0</v>
      </c>
    </row>
    <row r="44" spans="1:6" ht="15.75">
      <c r="A44" s="17"/>
      <c r="B44" s="18"/>
      <c r="C44" s="18"/>
      <c r="D44" s="16"/>
      <c r="F44" s="16"/>
    </row>
    <row r="45" spans="1:6" ht="15.75">
      <c r="A45" s="17" t="s">
        <v>63</v>
      </c>
      <c r="B45" s="18"/>
      <c r="C45" s="18"/>
      <c r="D45" s="41">
        <f>SUM(D41:D44)</f>
        <v>-3652</v>
      </c>
      <c r="F45" s="41">
        <f>SUM(F41:F44)</f>
        <v>-795</v>
      </c>
    </row>
    <row r="46" spans="1:8" ht="15.75">
      <c r="A46" s="17"/>
      <c r="B46" s="18"/>
      <c r="C46" s="18"/>
      <c r="D46" s="16"/>
      <c r="F46" s="16"/>
      <c r="H46" s="62"/>
    </row>
    <row r="47" spans="1:6" ht="15.75">
      <c r="A47" s="57" t="s">
        <v>28</v>
      </c>
      <c r="B47" s="58"/>
      <c r="C47" s="18"/>
      <c r="D47" s="16"/>
      <c r="F47" s="16"/>
    </row>
    <row r="48" spans="1:6" ht="15.75">
      <c r="A48" s="57"/>
      <c r="B48" s="58"/>
      <c r="C48" s="18"/>
      <c r="D48" s="16"/>
      <c r="F48" s="16"/>
    </row>
    <row r="49" spans="1:6" ht="15.75" hidden="1">
      <c r="A49" s="17" t="s">
        <v>103</v>
      </c>
      <c r="B49" s="58"/>
      <c r="C49" s="18"/>
      <c r="D49" s="16">
        <v>0</v>
      </c>
      <c r="F49" s="16">
        <v>0</v>
      </c>
    </row>
    <row r="50" spans="1:6" ht="15.75" hidden="1">
      <c r="A50" s="17" t="s">
        <v>74</v>
      </c>
      <c r="B50" s="58"/>
      <c r="C50" s="18"/>
      <c r="D50" s="16">
        <v>0</v>
      </c>
      <c r="F50" s="16">
        <v>0</v>
      </c>
    </row>
    <row r="51" spans="1:6" ht="15.75">
      <c r="A51" s="17" t="s">
        <v>122</v>
      </c>
      <c r="B51" s="18"/>
      <c r="C51" s="18"/>
      <c r="D51" s="16">
        <v>2575</v>
      </c>
      <c r="F51" s="16">
        <v>676</v>
      </c>
    </row>
    <row r="52" spans="1:6" ht="15.75">
      <c r="A52" s="17" t="s">
        <v>121</v>
      </c>
      <c r="B52" s="18"/>
      <c r="C52" s="18"/>
      <c r="D52" s="16">
        <v>-1198</v>
      </c>
      <c r="F52" s="16">
        <v>-188</v>
      </c>
    </row>
    <row r="53" spans="1:6" ht="15.75" hidden="1">
      <c r="A53" s="17" t="s">
        <v>75</v>
      </c>
      <c r="B53" s="18"/>
      <c r="C53" s="18"/>
      <c r="D53" s="16"/>
      <c r="F53" s="16"/>
    </row>
    <row r="54" spans="1:6" ht="15.75">
      <c r="A54" s="17" t="s">
        <v>29</v>
      </c>
      <c r="B54" s="18"/>
      <c r="C54" s="18"/>
      <c r="D54" s="16">
        <v>-2029</v>
      </c>
      <c r="F54" s="16">
        <v>-2002</v>
      </c>
    </row>
    <row r="55" spans="1:6" ht="15.75">
      <c r="A55" s="17"/>
      <c r="B55" s="18"/>
      <c r="C55" s="18"/>
      <c r="D55" s="16"/>
      <c r="F55" s="16"/>
    </row>
    <row r="56" spans="1:6" ht="15.75">
      <c r="A56" s="17" t="s">
        <v>148</v>
      </c>
      <c r="B56" s="18"/>
      <c r="C56" s="18"/>
      <c r="D56" s="41">
        <f>SUM(D49:D55)</f>
        <v>-652</v>
      </c>
      <c r="F56" s="41">
        <f>SUM(F49:F55)</f>
        <v>-1514</v>
      </c>
    </row>
    <row r="57" spans="1:6" ht="15.75">
      <c r="A57" s="17"/>
      <c r="B57" s="18"/>
      <c r="C57" s="60"/>
      <c r="D57" s="19"/>
      <c r="F57" s="19"/>
    </row>
    <row r="58" spans="1:9" ht="15.75">
      <c r="A58" s="17" t="s">
        <v>149</v>
      </c>
      <c r="B58" s="18"/>
      <c r="C58" s="19"/>
      <c r="D58" s="19">
        <f>D37+D45+D56</f>
        <v>-6189</v>
      </c>
      <c r="F58" s="19">
        <f>F37+F45+F56</f>
        <v>548</v>
      </c>
      <c r="H58" s="16"/>
      <c r="I58" s="16"/>
    </row>
    <row r="59" spans="1:9" ht="15.75">
      <c r="A59" s="17" t="s">
        <v>58</v>
      </c>
      <c r="B59" s="18"/>
      <c r="C59" s="18"/>
      <c r="D59" s="19">
        <f>+EQUITYKLSE!F51</f>
        <v>-57</v>
      </c>
      <c r="F59" s="19">
        <v>-192</v>
      </c>
      <c r="H59" s="16"/>
      <c r="I59" s="16"/>
    </row>
    <row r="60" spans="1:6" ht="15.75">
      <c r="A60" s="17" t="s">
        <v>102</v>
      </c>
      <c r="B60" s="18"/>
      <c r="C60" s="18"/>
      <c r="D60" s="16">
        <v>16210</v>
      </c>
      <c r="F60" s="16">
        <v>16725</v>
      </c>
    </row>
    <row r="61" spans="1:6" ht="15.75">
      <c r="A61" s="17"/>
      <c r="B61" s="18"/>
      <c r="C61" s="18"/>
      <c r="D61" s="16"/>
      <c r="F61" s="16"/>
    </row>
    <row r="62" spans="1:6" ht="15.75">
      <c r="A62" s="57" t="s">
        <v>101</v>
      </c>
      <c r="B62" s="58"/>
      <c r="C62" s="60"/>
      <c r="D62" s="49">
        <f>SUM(D58:D61)</f>
        <v>9964</v>
      </c>
      <c r="F62" s="49">
        <f>SUM(F58:F61)</f>
        <v>17081</v>
      </c>
    </row>
    <row r="63" spans="1:6" ht="15.75">
      <c r="A63" s="17"/>
      <c r="B63" s="18"/>
      <c r="C63" s="18"/>
      <c r="D63" s="16"/>
      <c r="F63" s="16"/>
    </row>
    <row r="64" spans="1:6" ht="15.75">
      <c r="A64" s="17"/>
      <c r="B64" s="18"/>
      <c r="C64" s="18"/>
      <c r="D64" s="16"/>
      <c r="F64" s="16"/>
    </row>
    <row r="65" spans="1:6" ht="15.75">
      <c r="A65" s="17" t="s">
        <v>30</v>
      </c>
      <c r="B65" s="18"/>
      <c r="C65" s="18"/>
      <c r="D65" s="16">
        <v>6255</v>
      </c>
      <c r="F65" s="16">
        <v>9626</v>
      </c>
    </row>
    <row r="66" spans="1:6" ht="15.75">
      <c r="A66" s="17" t="s">
        <v>16</v>
      </c>
      <c r="B66" s="18"/>
      <c r="C66" s="18"/>
      <c r="D66" s="16">
        <v>3709</v>
      </c>
      <c r="F66" s="16">
        <v>7455</v>
      </c>
    </row>
    <row r="67" spans="1:6" ht="15.75" hidden="1">
      <c r="A67" s="17" t="s">
        <v>31</v>
      </c>
      <c r="B67" s="18"/>
      <c r="C67" s="18"/>
      <c r="D67" s="16">
        <v>0</v>
      </c>
      <c r="F67" s="16">
        <v>0</v>
      </c>
    </row>
    <row r="68" spans="1:6" ht="15.75">
      <c r="A68" s="57" t="s">
        <v>32</v>
      </c>
      <c r="B68" s="58"/>
      <c r="C68" s="17"/>
      <c r="D68" s="49">
        <f>SUM(D65:D67)</f>
        <v>9964</v>
      </c>
      <c r="F68" s="49">
        <f>SUM(F65:F67)</f>
        <v>17081</v>
      </c>
    </row>
    <row r="69" spans="1:6" ht="15.75">
      <c r="A69" s="17"/>
      <c r="B69" s="18"/>
      <c r="C69" s="18"/>
      <c r="D69" s="42"/>
      <c r="F69" s="42"/>
    </row>
    <row r="70" spans="1:4" ht="15.75">
      <c r="A70" s="17"/>
      <c r="B70" s="18"/>
      <c r="C70" s="18"/>
      <c r="D70" s="19"/>
    </row>
    <row r="71" spans="1:6" ht="15.75">
      <c r="A71" s="2" t="s">
        <v>33</v>
      </c>
      <c r="F71" s="4"/>
    </row>
    <row r="72" spans="1:6" ht="15.75">
      <c r="A72" s="2" t="s">
        <v>120</v>
      </c>
      <c r="F72" s="4"/>
    </row>
    <row r="73" spans="1:6" ht="15.75">
      <c r="A73" s="2" t="s">
        <v>34</v>
      </c>
      <c r="F73" s="4"/>
    </row>
    <row r="74" spans="4:6" ht="15.75" hidden="1">
      <c r="D74" s="4">
        <f>D62-D68</f>
        <v>0</v>
      </c>
      <c r="F74" s="4">
        <f>F63-F68</f>
        <v>-17081</v>
      </c>
    </row>
    <row r="75" spans="3:6" ht="15.75">
      <c r="C75" s="19"/>
      <c r="F75" s="4"/>
    </row>
    <row r="76" spans="4:6" ht="15.75">
      <c r="D76" s="16"/>
      <c r="E76" s="53"/>
      <c r="F76" s="16"/>
    </row>
    <row r="77" ht="15.75">
      <c r="F77" s="54"/>
    </row>
  </sheetData>
  <printOptions/>
  <pageMargins left="0.75" right="0.75" top="1" bottom="0.7" header="0.5" footer="0.5"/>
  <pageSetup horizontalDpi="600" verticalDpi="600" orientation="portrait" paperSize="9" scale="66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2010-02-25T02:38:21Z</cp:lastPrinted>
  <dcterms:created xsi:type="dcterms:W3CDTF">2004-06-22T05:33:12Z</dcterms:created>
  <dcterms:modified xsi:type="dcterms:W3CDTF">2010-02-25T09:18:27Z</dcterms:modified>
  <cp:category/>
  <cp:version/>
  <cp:contentType/>
  <cp:contentStatus/>
</cp:coreProperties>
</file>